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40" windowHeight="801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36" i="1"/>
  <c r="N37"/>
  <c r="N42"/>
  <c r="N43"/>
  <c r="N44"/>
  <c r="N45"/>
  <c r="J11" l="1"/>
  <c r="C5" l="1"/>
  <c r="C6" s="1"/>
  <c r="U6" s="1"/>
  <c r="P20" l="1"/>
  <c r="U9"/>
  <c r="T23"/>
  <c r="U4"/>
  <c r="U5"/>
  <c r="U7"/>
  <c r="P21" s="1"/>
  <c r="R21" s="1"/>
  <c r="U8"/>
  <c r="P17" l="1"/>
  <c r="R17" s="1"/>
  <c r="T17" s="1"/>
  <c r="Z17" s="1"/>
  <c r="AB17" s="1"/>
  <c r="V5"/>
  <c r="P19"/>
  <c r="V9"/>
  <c r="P18"/>
  <c r="R18" s="1"/>
  <c r="T18" s="1"/>
  <c r="Z18" s="1"/>
  <c r="AB18" s="1"/>
  <c r="V8"/>
  <c r="P16"/>
  <c r="V4"/>
  <c r="R16"/>
  <c r="B16"/>
  <c r="F18"/>
  <c r="T21"/>
  <c r="Z21" s="1"/>
  <c r="AB21" s="1"/>
  <c r="N21"/>
  <c r="D17"/>
  <c r="R20"/>
  <c r="T20" s="1"/>
  <c r="Z20" s="1"/>
  <c r="AB20" s="1"/>
  <c r="L20"/>
  <c r="R22"/>
  <c r="T22" s="1"/>
  <c r="Z22" s="1"/>
  <c r="AD22" s="1"/>
  <c r="AD24" s="1"/>
  <c r="V23"/>
  <c r="D24" l="1"/>
  <c r="E17"/>
  <c r="I17" s="1"/>
  <c r="Q17" s="1"/>
  <c r="S17" s="1"/>
  <c r="U17" s="1"/>
  <c r="AA17" s="1"/>
  <c r="AC17" s="1"/>
  <c r="H17"/>
  <c r="T16"/>
  <c r="R24"/>
  <c r="L24"/>
  <c r="M20"/>
  <c r="Q20" s="1"/>
  <c r="S20" s="1"/>
  <c r="U20" s="1"/>
  <c r="AA20" s="1"/>
  <c r="AC20" s="1"/>
  <c r="N24"/>
  <c r="O21"/>
  <c r="Q21" s="1"/>
  <c r="S21" s="1"/>
  <c r="U21" s="1"/>
  <c r="AA21" s="1"/>
  <c r="AC21" s="1"/>
  <c r="B24"/>
  <c r="C16"/>
  <c r="I16" s="1"/>
  <c r="Q16" s="1"/>
  <c r="S16" s="1"/>
  <c r="U16" s="1"/>
  <c r="AA16" s="1"/>
  <c r="AC16" s="1"/>
  <c r="H16"/>
  <c r="H24" s="1"/>
  <c r="R19"/>
  <c r="T19" s="1"/>
  <c r="Z19" s="1"/>
  <c r="AB19" s="1"/>
  <c r="J19"/>
  <c r="P24"/>
  <c r="X23"/>
  <c r="X24" s="1"/>
  <c r="V24"/>
  <c r="F24"/>
  <c r="H18"/>
  <c r="J24" l="1"/>
  <c r="C28" s="1"/>
  <c r="T24"/>
  <c r="Z16"/>
  <c r="Z24" l="1"/>
  <c r="AB16"/>
  <c r="AB24" s="1"/>
  <c r="C29" s="1"/>
  <c r="C30" s="1"/>
  <c r="C31" s="1"/>
</calcChain>
</file>

<file path=xl/sharedStrings.xml><?xml version="1.0" encoding="utf-8"?>
<sst xmlns="http://schemas.openxmlformats.org/spreadsheetml/2006/main" count="125" uniqueCount="69">
  <si>
    <t>Balanço de Massa</t>
  </si>
  <si>
    <t>Capacidade produtiva do ABS</t>
  </si>
  <si>
    <t>Toneladas/Ano</t>
  </si>
  <si>
    <t>Kg/h</t>
  </si>
  <si>
    <t>kgmol/h</t>
  </si>
  <si>
    <t>Kg/Ano</t>
  </si>
  <si>
    <t>Estireno</t>
  </si>
  <si>
    <t>Aditivos</t>
  </si>
  <si>
    <t>Diluentes</t>
  </si>
  <si>
    <t>Etilbenzeno</t>
  </si>
  <si>
    <t>Acrilonitrila</t>
  </si>
  <si>
    <t>Pré-polímero</t>
  </si>
  <si>
    <t>Polímero ABS</t>
  </si>
  <si>
    <t>C1</t>
  </si>
  <si>
    <t>C2</t>
  </si>
  <si>
    <t>C3</t>
  </si>
  <si>
    <t>C4</t>
  </si>
  <si>
    <t>C5</t>
  </si>
  <si>
    <t>C6</t>
  </si>
  <si>
    <t>C7</t>
  </si>
  <si>
    <t>Kgmol/H</t>
  </si>
  <si>
    <t>Butadieno</t>
  </si>
  <si>
    <t>C8</t>
  </si>
  <si>
    <t>C9</t>
  </si>
  <si>
    <t>C10</t>
  </si>
  <si>
    <t>C11</t>
  </si>
  <si>
    <t>C12</t>
  </si>
  <si>
    <t>C13</t>
  </si>
  <si>
    <t>C14</t>
  </si>
  <si>
    <t>C15</t>
  </si>
  <si>
    <t>Conversão</t>
  </si>
  <si>
    <t>Corrente descartada</t>
  </si>
  <si>
    <t>Polimero ABS</t>
  </si>
  <si>
    <t>Monômero que não reage</t>
  </si>
  <si>
    <t>Massas molares</t>
  </si>
  <si>
    <t>Frações massicas</t>
  </si>
  <si>
    <t>Massa dos componentes no ABS</t>
  </si>
  <si>
    <t xml:space="preserve">OBS: A corrente 8 é calculada a partir da massa dos componentes no ABS produzido sendo </t>
  </si>
  <si>
    <t>da massa de cada componente no pré-polimero (2 vezes a massa dos componentes no AB).</t>
  </si>
  <si>
    <t>Kgmol/h</t>
  </si>
  <si>
    <t>Total:</t>
  </si>
  <si>
    <t>Checando BM global</t>
  </si>
  <si>
    <t>kg/h</t>
  </si>
  <si>
    <t>delta</t>
  </si>
  <si>
    <t>diferença em %</t>
  </si>
  <si>
    <t xml:space="preserve">ENTRA </t>
  </si>
  <si>
    <t xml:space="preserve">SAI </t>
  </si>
  <si>
    <t>Hipóteses</t>
  </si>
  <si>
    <t>H1: A fábrica possui capacidade de produção de 74200 kg/hora de ABS.</t>
  </si>
  <si>
    <t>H2: A fábrica não possui vazamentos e o produto final é considerado puro.</t>
  </si>
  <si>
    <t>H3: 1% da alimentação é de diluentes</t>
  </si>
  <si>
    <t>H4: 0.6% da alimentação é de aditivos</t>
  </si>
  <si>
    <t>H5: A conversão da pré-polimerização é de 30%.</t>
  </si>
  <si>
    <t>H6: A conversão da polimerização é de 50%.</t>
  </si>
  <si>
    <t>H7: 70% da corrente do monômero é removida por não reagir e é reciclada.</t>
  </si>
  <si>
    <t>H8: O pré-polímero que não reagiu é descartado.</t>
  </si>
  <si>
    <t>H9: A porcentagem  mássica do estireno é 50%.</t>
  </si>
  <si>
    <t>H10: A porcentagem mássica do butadieno é 8,8%.</t>
  </si>
  <si>
    <t>H11: A porcentagem mássica de acrilonitrila é 18,6%.</t>
  </si>
  <si>
    <t>H12: A porcentagem mássica do etilbenzeno é 21%.</t>
  </si>
  <si>
    <t>Espécie</t>
  </si>
  <si>
    <t>Identificação</t>
  </si>
  <si>
    <r>
      <t>S</t>
    </r>
    <r>
      <rPr>
        <sz val="8"/>
        <color theme="1"/>
        <rFont val="Calibri"/>
        <family val="2"/>
        <scheme val="minor"/>
      </rPr>
      <t>7,12</t>
    </r>
    <r>
      <rPr>
        <sz val="11"/>
        <color theme="1"/>
        <rFont val="Calibri"/>
        <family val="2"/>
        <scheme val="minor"/>
      </rPr>
      <t>=0; S</t>
    </r>
    <r>
      <rPr>
        <sz val="8"/>
        <color theme="1"/>
        <rFont val="Calibri"/>
        <family val="2"/>
        <scheme val="minor"/>
      </rPr>
      <t>7,13</t>
    </r>
    <r>
      <rPr>
        <sz val="11"/>
        <color theme="1"/>
        <rFont val="Calibri"/>
        <family val="2"/>
        <scheme val="minor"/>
      </rPr>
      <t>=1; m</t>
    </r>
    <r>
      <rPr>
        <sz val="8"/>
        <color theme="1"/>
        <rFont val="Calibri"/>
        <family val="2"/>
        <scheme val="minor"/>
      </rPr>
      <t>7,15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7,13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>7,13</t>
    </r>
  </si>
  <si>
    <r>
      <t>m</t>
    </r>
    <r>
      <rPr>
        <sz val="8"/>
        <color theme="1"/>
        <rFont val="Calibri"/>
        <family val="2"/>
        <scheme val="minor"/>
      </rPr>
      <t>8,12</t>
    </r>
    <r>
      <rPr>
        <sz val="11"/>
        <color theme="1"/>
        <rFont val="Calibri"/>
        <family val="2"/>
        <scheme val="minor"/>
      </rPr>
      <t>=74200kg/h</t>
    </r>
  </si>
  <si>
    <r>
      <t>S</t>
    </r>
    <r>
      <rPr>
        <sz val="8"/>
        <color theme="1"/>
        <rFont val="Calibri"/>
        <family val="2"/>
        <scheme val="minor"/>
      </rPr>
      <t>8,12</t>
    </r>
    <r>
      <rPr>
        <sz val="11"/>
        <color theme="1"/>
        <rFont val="Calibri"/>
        <family val="2"/>
        <scheme val="minor"/>
      </rPr>
      <t>=1; m</t>
    </r>
    <r>
      <rPr>
        <sz val="8"/>
        <color theme="1"/>
        <rFont val="Calibri"/>
        <family val="2"/>
        <scheme val="minor"/>
      </rPr>
      <t>8,12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8,12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>8,10</t>
    </r>
  </si>
  <si>
    <r>
      <t>S</t>
    </r>
    <r>
      <rPr>
        <sz val="8"/>
        <color theme="1"/>
        <rFont val="Calibri"/>
        <family val="2"/>
        <scheme val="minor"/>
      </rPr>
      <t>8,10</t>
    </r>
    <r>
      <rPr>
        <sz val="11"/>
        <color theme="1"/>
        <rFont val="Calibri"/>
        <family val="2"/>
        <scheme val="minor"/>
      </rPr>
      <t>=0,5; m</t>
    </r>
    <r>
      <rPr>
        <sz val="8"/>
        <color theme="1"/>
        <rFont val="Calibri"/>
        <family val="2"/>
        <scheme val="minor"/>
      </rPr>
      <t>8,10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8,10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>7,9</t>
    </r>
  </si>
  <si>
    <r>
      <t>m</t>
    </r>
    <r>
      <rPr>
        <sz val="8"/>
        <color theme="1"/>
        <rFont val="Calibri"/>
        <family val="2"/>
        <scheme val="minor"/>
      </rPr>
      <t>7,9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7,9</t>
    </r>
    <r>
      <rPr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</rPr>
      <t>∑</t>
    </r>
    <r>
      <rPr>
        <sz val="8.8000000000000007"/>
        <color theme="1"/>
        <rFont val="Calibri"/>
        <family val="2"/>
      </rPr>
      <t>m</t>
    </r>
    <r>
      <rPr>
        <sz val="8"/>
        <color theme="1"/>
        <rFont val="Calibri"/>
        <family val="2"/>
      </rPr>
      <t>i,8</t>
    </r>
    <r>
      <rPr>
        <sz val="8.8000000000000007"/>
        <color theme="1"/>
        <rFont val="Calibri"/>
        <family val="2"/>
      </rPr>
      <t xml:space="preserve">; </t>
    </r>
    <r>
      <rPr>
        <sz val="8"/>
        <color theme="1"/>
        <rFont val="Calibri"/>
        <family val="2"/>
      </rPr>
      <t>i=1,2,3,4,5,6</t>
    </r>
  </si>
  <si>
    <r>
      <t>m</t>
    </r>
    <r>
      <rPr>
        <sz val="8"/>
        <color theme="1"/>
        <rFont val="Calibri"/>
        <family val="2"/>
        <scheme val="minor"/>
      </rPr>
      <t>1,14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1,14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>1,1</t>
    </r>
    <r>
      <rPr>
        <sz val="11"/>
        <color theme="1"/>
        <rFont val="Calibri"/>
        <family val="2"/>
        <scheme val="minor"/>
      </rPr>
      <t>; m</t>
    </r>
    <r>
      <rPr>
        <sz val="8"/>
        <color theme="1"/>
        <rFont val="Calibri"/>
        <family val="2"/>
        <scheme val="minor"/>
      </rPr>
      <t>2,14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2,14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>2,2</t>
    </r>
    <r>
      <rPr>
        <sz val="11"/>
        <color theme="1"/>
        <rFont val="Calibri"/>
        <family val="2"/>
        <scheme val="minor"/>
      </rPr>
      <t>; m</t>
    </r>
    <r>
      <rPr>
        <sz val="8"/>
        <color theme="1"/>
        <rFont val="Calibri"/>
        <family val="2"/>
        <scheme val="minor"/>
      </rPr>
      <t>6,14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6,14</t>
    </r>
    <r>
      <rPr>
        <sz val="11"/>
        <color theme="1"/>
        <rFont val="Calibri"/>
        <family val="2"/>
        <scheme val="minor"/>
      </rPr>
      <t>*m</t>
    </r>
    <r>
      <rPr>
        <sz val="8"/>
        <color theme="1"/>
        <rFont val="Calibri"/>
        <family val="2"/>
        <scheme val="minor"/>
      </rPr>
      <t xml:space="preserve">6,7; </t>
    </r>
    <r>
      <rPr>
        <sz val="11"/>
        <color theme="1"/>
        <rFont val="Calibri"/>
        <family val="2"/>
        <scheme val="minor"/>
      </rPr>
      <t>S</t>
    </r>
    <r>
      <rPr>
        <sz val="8"/>
        <color theme="1"/>
        <rFont val="Calibri"/>
        <family val="2"/>
        <scheme val="minor"/>
      </rPr>
      <t>1,14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2,14</t>
    </r>
    <r>
      <rPr>
        <sz val="11"/>
        <color theme="1"/>
        <rFont val="Calibri"/>
        <family val="2"/>
        <scheme val="minor"/>
      </rPr>
      <t>=S</t>
    </r>
    <r>
      <rPr>
        <sz val="8"/>
        <color theme="1"/>
        <rFont val="Calibri"/>
        <family val="2"/>
        <scheme val="minor"/>
      </rPr>
      <t>3,14</t>
    </r>
    <r>
      <rPr>
        <sz val="11"/>
        <color theme="1"/>
        <rFont val="Calibri"/>
        <family val="2"/>
        <scheme val="minor"/>
      </rPr>
      <t>=0,7</t>
    </r>
  </si>
  <si>
    <t>Consequências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</si>
</sst>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F2E2E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2" fillId="0" borderId="4" xfId="0" applyFont="1" applyBorder="1"/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6" xfId="0" applyFill="1" applyBorder="1"/>
    <xf numFmtId="2" fontId="0" fillId="2" borderId="6" xfId="0" applyNumberFormat="1" applyFill="1" applyBorder="1"/>
    <xf numFmtId="0" fontId="0" fillId="2" borderId="10" xfId="0" applyFill="1" applyBorder="1"/>
    <xf numFmtId="2" fontId="0" fillId="2" borderId="10" xfId="0" applyNumberFormat="1" applyFill="1" applyBorder="1"/>
    <xf numFmtId="0" fontId="4" fillId="2" borderId="0" xfId="0" applyFont="1" applyFill="1" applyAlignment="1">
      <alignment horizontal="right"/>
    </xf>
    <xf numFmtId="2" fontId="4" fillId="2" borderId="0" xfId="0" applyNumberFormat="1" applyFont="1" applyFill="1"/>
    <xf numFmtId="0" fontId="4" fillId="2" borderId="0" xfId="0" applyFont="1" applyFill="1"/>
    <xf numFmtId="0" fontId="3" fillId="0" borderId="0" xfId="0" applyFont="1"/>
    <xf numFmtId="0" fontId="3" fillId="0" borderId="7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5"/>
  <sheetViews>
    <sheetView tabSelected="1" zoomScale="80" zoomScaleNormal="80" workbookViewId="0">
      <selection activeCell="P31" sqref="P31"/>
    </sheetView>
  </sheetViews>
  <sheetFormatPr defaultRowHeight="15"/>
  <cols>
    <col min="1" max="1" width="13.7109375" customWidth="1"/>
    <col min="2" max="2" width="9" customWidth="1"/>
    <col min="3" max="3" width="10.7109375" bestFit="1" customWidth="1"/>
    <col min="4" max="6" width="9.140625" customWidth="1"/>
  </cols>
  <sheetData>
    <row r="1" spans="1:31" ht="15.75">
      <c r="A1" s="1" t="s">
        <v>0</v>
      </c>
    </row>
    <row r="2" spans="1:31">
      <c r="S2" s="14" t="s">
        <v>36</v>
      </c>
      <c r="T2" s="16"/>
      <c r="U2" s="16"/>
      <c r="V2" s="17"/>
    </row>
    <row r="3" spans="1:31">
      <c r="A3" s="14" t="s">
        <v>1</v>
      </c>
      <c r="B3" s="16"/>
      <c r="C3" s="17"/>
      <c r="E3" s="14" t="s">
        <v>35</v>
      </c>
      <c r="F3" s="16"/>
      <c r="G3" s="17"/>
      <c r="I3" s="14" t="s">
        <v>30</v>
      </c>
      <c r="J3" s="16"/>
      <c r="K3" s="16"/>
      <c r="L3" s="17"/>
      <c r="N3" s="14" t="s">
        <v>34</v>
      </c>
      <c r="O3" s="16"/>
      <c r="P3" s="16"/>
      <c r="Q3" s="17"/>
      <c r="S3" s="3"/>
      <c r="T3" s="5"/>
      <c r="U3" s="5" t="s">
        <v>3</v>
      </c>
      <c r="V3" s="6" t="s">
        <v>39</v>
      </c>
    </row>
    <row r="4" spans="1:31">
      <c r="A4" s="3" t="s">
        <v>2</v>
      </c>
      <c r="B4" s="5"/>
      <c r="C4" s="18">
        <v>650000</v>
      </c>
      <c r="E4" s="3" t="s">
        <v>6</v>
      </c>
      <c r="F4" s="5"/>
      <c r="G4" s="6">
        <v>0.5</v>
      </c>
      <c r="I4" s="3" t="s">
        <v>33</v>
      </c>
      <c r="J4" s="5"/>
      <c r="K4" s="5"/>
      <c r="L4" s="6">
        <v>0.7</v>
      </c>
      <c r="N4" s="3" t="s">
        <v>6</v>
      </c>
      <c r="O4" s="5"/>
      <c r="P4" s="5"/>
      <c r="Q4" s="6">
        <v>104</v>
      </c>
      <c r="S4" s="3" t="s">
        <v>6</v>
      </c>
      <c r="T4" s="5"/>
      <c r="U4" s="5">
        <f>C6*G4</f>
        <v>37100.456621004567</v>
      </c>
      <c r="V4" s="6">
        <f>U4/Q4</f>
        <v>356.73515981735159</v>
      </c>
    </row>
    <row r="5" spans="1:31">
      <c r="A5" s="3" t="s">
        <v>5</v>
      </c>
      <c r="B5" s="5"/>
      <c r="C5" s="6">
        <f>C4*1000</f>
        <v>650000000</v>
      </c>
      <c r="E5" s="3" t="s">
        <v>21</v>
      </c>
      <c r="F5" s="5"/>
      <c r="G5" s="6">
        <v>8.7999999999999995E-2</v>
      </c>
      <c r="I5" s="3" t="s">
        <v>11</v>
      </c>
      <c r="J5" s="5"/>
      <c r="K5" s="5"/>
      <c r="L5" s="6">
        <v>0.3</v>
      </c>
      <c r="N5" s="3" t="s">
        <v>21</v>
      </c>
      <c r="O5" s="5"/>
      <c r="P5" s="5"/>
      <c r="Q5" s="6">
        <v>54</v>
      </c>
      <c r="S5" s="3" t="s">
        <v>21</v>
      </c>
      <c r="T5" s="5"/>
      <c r="U5" s="5">
        <f>C6*G5</f>
        <v>6529.6803652968038</v>
      </c>
      <c r="V5" s="6">
        <f>U5/Q5</f>
        <v>120.92000676475563</v>
      </c>
    </row>
    <row r="6" spans="1:31">
      <c r="A6" s="3" t="s">
        <v>3</v>
      </c>
      <c r="B6" s="5"/>
      <c r="C6" s="6">
        <f>C5/8760</f>
        <v>74200.913242009134</v>
      </c>
      <c r="E6" s="3" t="s">
        <v>7</v>
      </c>
      <c r="F6" s="5"/>
      <c r="G6" s="6">
        <v>6.0000000000000001E-3</v>
      </c>
      <c r="I6" s="3" t="s">
        <v>12</v>
      </c>
      <c r="J6" s="5"/>
      <c r="K6" s="5"/>
      <c r="L6" s="6">
        <v>0.5</v>
      </c>
      <c r="N6" s="3" t="s">
        <v>9</v>
      </c>
      <c r="O6" s="5"/>
      <c r="P6" s="5"/>
      <c r="Q6" s="6">
        <v>106</v>
      </c>
      <c r="S6" s="3" t="s">
        <v>7</v>
      </c>
      <c r="T6" s="5"/>
      <c r="U6" s="5">
        <f>C6*G9</f>
        <v>13801.369863013699</v>
      </c>
      <c r="V6" s="6"/>
    </row>
    <row r="7" spans="1:31">
      <c r="A7" s="4" t="s">
        <v>4</v>
      </c>
      <c r="B7" s="2"/>
      <c r="C7" s="7"/>
      <c r="E7" s="3" t="s">
        <v>8</v>
      </c>
      <c r="F7" s="5"/>
      <c r="G7" s="6">
        <v>0.01</v>
      </c>
      <c r="I7" s="4" t="s">
        <v>31</v>
      </c>
      <c r="J7" s="2"/>
      <c r="K7" s="2"/>
      <c r="L7" s="7">
        <v>0.7</v>
      </c>
      <c r="N7" s="3" t="s">
        <v>10</v>
      </c>
      <c r="O7" s="5"/>
      <c r="P7" s="5"/>
      <c r="Q7" s="6">
        <v>53</v>
      </c>
      <c r="S7" s="3" t="s">
        <v>8</v>
      </c>
      <c r="T7" s="5"/>
      <c r="U7" s="5">
        <f>C6*G8</f>
        <v>15582.191780821917</v>
      </c>
      <c r="V7" s="6"/>
    </row>
    <row r="8" spans="1:31">
      <c r="E8" s="3" t="s">
        <v>9</v>
      </c>
      <c r="F8" s="5"/>
      <c r="G8" s="6">
        <v>0.21</v>
      </c>
      <c r="N8" s="4" t="s">
        <v>32</v>
      </c>
      <c r="O8" s="2"/>
      <c r="P8" s="2"/>
      <c r="Q8" s="7"/>
      <c r="S8" s="3" t="s">
        <v>9</v>
      </c>
      <c r="T8" s="5"/>
      <c r="U8" s="5">
        <f>C6*G6</f>
        <v>445.20547945205482</v>
      </c>
      <c r="V8" s="6">
        <f>U8/Q6</f>
        <v>4.2000516929439131</v>
      </c>
    </row>
    <row r="9" spans="1:31">
      <c r="E9" s="4" t="s">
        <v>10</v>
      </c>
      <c r="F9" s="2"/>
      <c r="G9" s="7">
        <v>0.186</v>
      </c>
      <c r="S9" s="4" t="s">
        <v>10</v>
      </c>
      <c r="T9" s="2"/>
      <c r="U9" s="2">
        <f>C6*G7</f>
        <v>742.0091324200913</v>
      </c>
      <c r="V9" s="7">
        <f>U9/Q7</f>
        <v>14.000172309813044</v>
      </c>
    </row>
    <row r="11" spans="1:31">
      <c r="A11" t="s">
        <v>37</v>
      </c>
      <c r="J11">
        <f>100/30</f>
        <v>3.3333333333333335</v>
      </c>
      <c r="K11" t="s">
        <v>38</v>
      </c>
    </row>
    <row r="14" spans="1:31">
      <c r="A14" s="14"/>
      <c r="B14" s="9" t="s">
        <v>13</v>
      </c>
      <c r="C14" s="8"/>
      <c r="D14" s="9" t="s">
        <v>14</v>
      </c>
      <c r="E14" s="8"/>
      <c r="F14" s="9" t="s">
        <v>15</v>
      </c>
      <c r="G14" s="8"/>
      <c r="H14" s="9" t="s">
        <v>16</v>
      </c>
      <c r="I14" s="8"/>
      <c r="J14" s="9" t="s">
        <v>17</v>
      </c>
      <c r="K14" s="8"/>
      <c r="L14" s="9" t="s">
        <v>18</v>
      </c>
      <c r="M14" s="8"/>
      <c r="N14" s="9" t="s">
        <v>19</v>
      </c>
      <c r="O14" s="8"/>
      <c r="P14" s="9" t="s">
        <v>22</v>
      </c>
      <c r="Q14" s="8"/>
      <c r="R14" s="9" t="s">
        <v>23</v>
      </c>
      <c r="S14" s="8"/>
      <c r="T14" s="9" t="s">
        <v>24</v>
      </c>
      <c r="U14" s="8"/>
      <c r="V14" s="9" t="s">
        <v>25</v>
      </c>
      <c r="W14" s="8"/>
      <c r="X14" s="9" t="s">
        <v>26</v>
      </c>
      <c r="Y14" s="8"/>
      <c r="Z14" s="9" t="s">
        <v>27</v>
      </c>
      <c r="AA14" s="8"/>
      <c r="AB14" s="9" t="s">
        <v>28</v>
      </c>
      <c r="AC14" s="8"/>
      <c r="AD14" s="9" t="s">
        <v>29</v>
      </c>
      <c r="AE14" s="10"/>
    </row>
    <row r="15" spans="1:31">
      <c r="A15" s="3"/>
      <c r="B15" s="3" t="s">
        <v>3</v>
      </c>
      <c r="C15" s="5" t="s">
        <v>20</v>
      </c>
      <c r="D15" s="3" t="s">
        <v>3</v>
      </c>
      <c r="E15" s="5" t="s">
        <v>20</v>
      </c>
      <c r="F15" s="3" t="s">
        <v>3</v>
      </c>
      <c r="G15" s="5" t="s">
        <v>20</v>
      </c>
      <c r="H15" s="3" t="s">
        <v>3</v>
      </c>
      <c r="I15" s="5" t="s">
        <v>20</v>
      </c>
      <c r="J15" s="3" t="s">
        <v>3</v>
      </c>
      <c r="K15" s="5" t="s">
        <v>20</v>
      </c>
      <c r="L15" s="3" t="s">
        <v>3</v>
      </c>
      <c r="M15" s="5" t="s">
        <v>20</v>
      </c>
      <c r="N15" s="3" t="s">
        <v>3</v>
      </c>
      <c r="O15" s="5" t="s">
        <v>20</v>
      </c>
      <c r="P15" s="3" t="s">
        <v>3</v>
      </c>
      <c r="Q15" s="5" t="s">
        <v>20</v>
      </c>
      <c r="R15" s="3" t="s">
        <v>3</v>
      </c>
      <c r="S15" s="5" t="s">
        <v>20</v>
      </c>
      <c r="T15" s="3" t="s">
        <v>3</v>
      </c>
      <c r="U15" s="5" t="s">
        <v>20</v>
      </c>
      <c r="V15" s="3" t="s">
        <v>3</v>
      </c>
      <c r="W15" s="5" t="s">
        <v>20</v>
      </c>
      <c r="X15" s="3" t="s">
        <v>3</v>
      </c>
      <c r="Y15" s="5" t="s">
        <v>20</v>
      </c>
      <c r="Z15" s="3" t="s">
        <v>3</v>
      </c>
      <c r="AA15" s="5" t="s">
        <v>20</v>
      </c>
      <c r="AB15" s="3" t="s">
        <v>3</v>
      </c>
      <c r="AC15" s="5" t="s">
        <v>20</v>
      </c>
      <c r="AD15" s="3" t="s">
        <v>3</v>
      </c>
      <c r="AE15" s="6" t="s">
        <v>20</v>
      </c>
    </row>
    <row r="16" spans="1:31">
      <c r="A16" s="4" t="s">
        <v>6</v>
      </c>
      <c r="B16" s="3">
        <f>P16</f>
        <v>247336.3774733638</v>
      </c>
      <c r="C16" s="5">
        <f>B16/Q4</f>
        <v>2378.2343987823442</v>
      </c>
      <c r="D16" s="3">
        <v>0</v>
      </c>
      <c r="E16" s="5">
        <v>0</v>
      </c>
      <c r="F16" s="3">
        <v>0</v>
      </c>
      <c r="G16" s="5">
        <v>0</v>
      </c>
      <c r="H16" s="3">
        <f>B16</f>
        <v>247336.3774733638</v>
      </c>
      <c r="I16" s="5">
        <f>C16</f>
        <v>2378.2343987823442</v>
      </c>
      <c r="J16" s="3">
        <v>0</v>
      </c>
      <c r="K16" s="5">
        <v>0</v>
      </c>
      <c r="L16" s="3">
        <v>0</v>
      </c>
      <c r="M16" s="11">
        <v>0</v>
      </c>
      <c r="N16" s="13">
        <v>0</v>
      </c>
      <c r="O16" s="11">
        <v>0</v>
      </c>
      <c r="P16" s="3">
        <f>(U4*2)*J11</f>
        <v>247336.3774733638</v>
      </c>
      <c r="Q16" s="5">
        <f>I16</f>
        <v>2378.2343987823442</v>
      </c>
      <c r="R16" s="3">
        <f>L4*P16</f>
        <v>173135.46423135465</v>
      </c>
      <c r="S16" s="5">
        <f>Q16*L7</f>
        <v>1664.7640791476408</v>
      </c>
      <c r="T16" s="3">
        <f t="shared" ref="T16:T21" si="0">R16</f>
        <v>173135.46423135465</v>
      </c>
      <c r="U16" s="5">
        <f>S16</f>
        <v>1664.7640791476408</v>
      </c>
      <c r="V16" s="3">
        <v>0</v>
      </c>
      <c r="W16" s="5">
        <v>0</v>
      </c>
      <c r="X16" s="3">
        <v>0</v>
      </c>
      <c r="Y16" s="11">
        <v>0</v>
      </c>
      <c r="Z16" s="3">
        <f>T16</f>
        <v>173135.46423135465</v>
      </c>
      <c r="AA16" s="11">
        <f>U16</f>
        <v>1664.7640791476408</v>
      </c>
      <c r="AB16" s="3">
        <f>Z16</f>
        <v>173135.46423135465</v>
      </c>
      <c r="AC16" s="5">
        <f>AA16</f>
        <v>1664.7640791476408</v>
      </c>
      <c r="AD16" s="3">
        <v>0</v>
      </c>
      <c r="AE16" s="6">
        <v>0</v>
      </c>
    </row>
    <row r="17" spans="1:31">
      <c r="A17" s="15" t="s">
        <v>21</v>
      </c>
      <c r="B17" s="3">
        <v>0</v>
      </c>
      <c r="C17" s="5">
        <v>0</v>
      </c>
      <c r="D17" s="3">
        <f>P17</f>
        <v>43531.202435312029</v>
      </c>
      <c r="E17" s="5">
        <f>D17/Q5</f>
        <v>806.13337843170427</v>
      </c>
      <c r="F17" s="3">
        <v>0</v>
      </c>
      <c r="G17" s="5">
        <v>0</v>
      </c>
      <c r="H17" s="3">
        <f>D17</f>
        <v>43531.202435312029</v>
      </c>
      <c r="I17" s="5">
        <f>E17</f>
        <v>806.13337843170427</v>
      </c>
      <c r="J17" s="3">
        <v>0</v>
      </c>
      <c r="K17" s="11">
        <v>0</v>
      </c>
      <c r="L17" s="3">
        <v>0</v>
      </c>
      <c r="M17" s="11">
        <v>0</v>
      </c>
      <c r="N17" s="13">
        <v>0</v>
      </c>
      <c r="O17" s="11">
        <v>0</v>
      </c>
      <c r="P17" s="3">
        <f>(U5*2)*J11</f>
        <v>43531.202435312029</v>
      </c>
      <c r="Q17" s="5">
        <f>I17</f>
        <v>806.13337843170427</v>
      </c>
      <c r="R17" s="3">
        <f>L4*P17</f>
        <v>30471.841704718419</v>
      </c>
      <c r="S17" s="5">
        <f>Q17*L7</f>
        <v>564.29336490219293</v>
      </c>
      <c r="T17" s="3">
        <f t="shared" si="0"/>
        <v>30471.841704718419</v>
      </c>
      <c r="U17" s="5">
        <f>S17</f>
        <v>564.29336490219293</v>
      </c>
      <c r="V17" s="3">
        <v>0</v>
      </c>
      <c r="W17" s="5">
        <v>0</v>
      </c>
      <c r="X17" s="3">
        <v>0</v>
      </c>
      <c r="Y17" s="11">
        <v>0</v>
      </c>
      <c r="Z17" s="3">
        <f t="shared" ref="Z17:Z21" si="1">T17</f>
        <v>30471.841704718419</v>
      </c>
      <c r="AA17" s="11">
        <f t="shared" ref="AA17:AA21" si="2">U17</f>
        <v>564.29336490219293</v>
      </c>
      <c r="AB17" s="3">
        <f t="shared" ref="AB17:AB21" si="3">Z17</f>
        <v>30471.841704718419</v>
      </c>
      <c r="AC17" s="5">
        <f t="shared" ref="AC17:AC21" si="4">AA17</f>
        <v>564.29336490219293</v>
      </c>
      <c r="AD17" s="3">
        <v>0</v>
      </c>
      <c r="AE17" s="6">
        <v>0</v>
      </c>
    </row>
    <row r="18" spans="1:31">
      <c r="A18" s="15" t="s">
        <v>7</v>
      </c>
      <c r="B18" s="3">
        <v>0</v>
      </c>
      <c r="C18" s="5">
        <v>0</v>
      </c>
      <c r="D18" s="3">
        <v>0</v>
      </c>
      <c r="E18" s="5">
        <v>0</v>
      </c>
      <c r="F18" s="3">
        <f>P18</f>
        <v>2968.0365296803657</v>
      </c>
      <c r="G18" s="5"/>
      <c r="H18" s="3">
        <f>F18</f>
        <v>2968.0365296803657</v>
      </c>
      <c r="I18" s="5"/>
      <c r="J18" s="3">
        <v>0</v>
      </c>
      <c r="K18" s="5">
        <v>0</v>
      </c>
      <c r="L18" s="3">
        <v>0</v>
      </c>
      <c r="M18" s="11">
        <v>0</v>
      </c>
      <c r="N18" s="13">
        <v>0</v>
      </c>
      <c r="O18" s="11">
        <v>0</v>
      </c>
      <c r="P18" s="3">
        <f>(U8*2)*J11</f>
        <v>2968.0365296803657</v>
      </c>
      <c r="Q18" s="5"/>
      <c r="R18" s="3">
        <f>L4*P18</f>
        <v>2077.6255707762557</v>
      </c>
      <c r="S18" s="5"/>
      <c r="T18" s="3">
        <f t="shared" si="0"/>
        <v>2077.6255707762557</v>
      </c>
      <c r="U18" s="5"/>
      <c r="V18" s="3">
        <v>0</v>
      </c>
      <c r="W18" s="5">
        <v>0</v>
      </c>
      <c r="X18" s="3">
        <v>0</v>
      </c>
      <c r="Y18" s="11">
        <v>0</v>
      </c>
      <c r="Z18" s="3">
        <f t="shared" si="1"/>
        <v>2077.6255707762557</v>
      </c>
      <c r="AA18" s="11"/>
      <c r="AB18" s="3">
        <f t="shared" si="3"/>
        <v>2077.6255707762557</v>
      </c>
      <c r="AC18" s="5"/>
      <c r="AD18" s="3">
        <v>0</v>
      </c>
      <c r="AE18" s="6">
        <v>0</v>
      </c>
    </row>
    <row r="19" spans="1:31">
      <c r="A19" s="15" t="s">
        <v>8</v>
      </c>
      <c r="B19" s="3">
        <v>0</v>
      </c>
      <c r="C19" s="5">
        <v>0</v>
      </c>
      <c r="D19" s="3">
        <v>0</v>
      </c>
      <c r="E19" s="5">
        <v>0</v>
      </c>
      <c r="F19" s="3">
        <v>0</v>
      </c>
      <c r="G19" s="5">
        <v>0</v>
      </c>
      <c r="H19" s="3">
        <v>0</v>
      </c>
      <c r="I19" s="5">
        <v>0</v>
      </c>
      <c r="J19" s="3">
        <f>P19</f>
        <v>4946.7275494672758</v>
      </c>
      <c r="K19" s="5"/>
      <c r="L19" s="3">
        <v>0</v>
      </c>
      <c r="M19" s="11">
        <v>0</v>
      </c>
      <c r="N19" s="13">
        <v>0</v>
      </c>
      <c r="O19" s="11">
        <v>0</v>
      </c>
      <c r="P19" s="3">
        <f>(U9*2)*J11</f>
        <v>4946.7275494672758</v>
      </c>
      <c r="Q19" s="5"/>
      <c r="R19" s="3">
        <f>L4*P19</f>
        <v>3462.709284627093</v>
      </c>
      <c r="S19" s="5"/>
      <c r="T19" s="3">
        <f t="shared" si="0"/>
        <v>3462.709284627093</v>
      </c>
      <c r="U19" s="5"/>
      <c r="V19" s="3">
        <v>0</v>
      </c>
      <c r="W19" s="5">
        <v>0</v>
      </c>
      <c r="X19" s="3">
        <v>0</v>
      </c>
      <c r="Y19" s="11">
        <v>0</v>
      </c>
      <c r="Z19" s="3">
        <f t="shared" si="1"/>
        <v>3462.709284627093</v>
      </c>
      <c r="AA19" s="11"/>
      <c r="AB19" s="3">
        <f t="shared" si="3"/>
        <v>3462.709284627093</v>
      </c>
      <c r="AC19" s="5"/>
      <c r="AD19" s="3">
        <v>0</v>
      </c>
      <c r="AE19" s="6">
        <v>0</v>
      </c>
    </row>
    <row r="20" spans="1:31">
      <c r="A20" s="15" t="s">
        <v>9</v>
      </c>
      <c r="B20" s="3">
        <v>0</v>
      </c>
      <c r="C20" s="5">
        <v>0</v>
      </c>
      <c r="D20" s="3">
        <v>0</v>
      </c>
      <c r="E20" s="5">
        <v>0</v>
      </c>
      <c r="F20" s="3">
        <v>0</v>
      </c>
      <c r="G20" s="5">
        <v>0</v>
      </c>
      <c r="H20" s="3">
        <v>0</v>
      </c>
      <c r="I20" s="5">
        <v>0</v>
      </c>
      <c r="J20" s="3">
        <v>0</v>
      </c>
      <c r="K20" s="11">
        <v>0</v>
      </c>
      <c r="L20" s="3">
        <f>P20</f>
        <v>92009.132420091322</v>
      </c>
      <c r="M20" s="5">
        <f>L20/Q6</f>
        <v>868.01068320840875</v>
      </c>
      <c r="N20" s="13">
        <v>0</v>
      </c>
      <c r="O20" s="11">
        <v>0</v>
      </c>
      <c r="P20" s="3">
        <f>(U6*2)*J11</f>
        <v>92009.132420091322</v>
      </c>
      <c r="Q20" s="5">
        <f>M20</f>
        <v>868.01068320840875</v>
      </c>
      <c r="R20" s="3">
        <f>L4*P20</f>
        <v>64406.392694063921</v>
      </c>
      <c r="S20" s="5">
        <f>Q20*L7</f>
        <v>607.60747824588611</v>
      </c>
      <c r="T20" s="3">
        <f t="shared" si="0"/>
        <v>64406.392694063921</v>
      </c>
      <c r="U20" s="5">
        <f>S20</f>
        <v>607.60747824588611</v>
      </c>
      <c r="V20" s="3">
        <v>0</v>
      </c>
      <c r="W20" s="5">
        <v>0</v>
      </c>
      <c r="X20" s="3">
        <v>0</v>
      </c>
      <c r="Y20" s="11">
        <v>0</v>
      </c>
      <c r="Z20" s="3">
        <f t="shared" si="1"/>
        <v>64406.392694063921</v>
      </c>
      <c r="AA20" s="11">
        <f t="shared" si="2"/>
        <v>607.60747824588611</v>
      </c>
      <c r="AB20" s="3">
        <f t="shared" si="3"/>
        <v>64406.392694063921</v>
      </c>
      <c r="AC20" s="5">
        <f t="shared" si="4"/>
        <v>607.60747824588611</v>
      </c>
      <c r="AD20" s="3">
        <v>0</v>
      </c>
      <c r="AE20" s="6">
        <v>0</v>
      </c>
    </row>
    <row r="21" spans="1:31">
      <c r="A21" s="15" t="s">
        <v>10</v>
      </c>
      <c r="B21" s="3">
        <v>0</v>
      </c>
      <c r="C21" s="5">
        <v>0</v>
      </c>
      <c r="D21" s="3">
        <v>0</v>
      </c>
      <c r="E21" s="5">
        <v>0</v>
      </c>
      <c r="F21" s="3">
        <v>0</v>
      </c>
      <c r="G21" s="5">
        <v>0</v>
      </c>
      <c r="H21" s="3">
        <v>0</v>
      </c>
      <c r="I21" s="5">
        <v>0</v>
      </c>
      <c r="J21" s="3">
        <v>0</v>
      </c>
      <c r="K21" s="11">
        <v>0</v>
      </c>
      <c r="L21" s="3">
        <v>0</v>
      </c>
      <c r="M21" s="11">
        <v>0</v>
      </c>
      <c r="N21" s="3">
        <f>P21</f>
        <v>103881.27853881278</v>
      </c>
      <c r="O21" s="5">
        <f>N21/Q7</f>
        <v>1960.0241233738261</v>
      </c>
      <c r="P21" s="3">
        <f>(U7*2)*J11</f>
        <v>103881.27853881278</v>
      </c>
      <c r="Q21" s="5">
        <f>O21</f>
        <v>1960.0241233738261</v>
      </c>
      <c r="R21" s="3">
        <f>L4*P21</f>
        <v>72716.894977168937</v>
      </c>
      <c r="S21" s="5">
        <f>Q21*L7</f>
        <v>1372.0168863616782</v>
      </c>
      <c r="T21" s="3">
        <f t="shared" si="0"/>
        <v>72716.894977168937</v>
      </c>
      <c r="U21" s="5">
        <f>S21</f>
        <v>1372.0168863616782</v>
      </c>
      <c r="V21" s="3">
        <v>0</v>
      </c>
      <c r="W21" s="5">
        <v>0</v>
      </c>
      <c r="X21" s="3">
        <v>0</v>
      </c>
      <c r="Y21" s="11">
        <v>0</v>
      </c>
      <c r="Z21" s="3">
        <f t="shared" si="1"/>
        <v>72716.894977168937</v>
      </c>
      <c r="AA21" s="11">
        <f t="shared" si="2"/>
        <v>1372.0168863616782</v>
      </c>
      <c r="AB21" s="3">
        <f t="shared" si="3"/>
        <v>72716.894977168937</v>
      </c>
      <c r="AC21" s="5">
        <f t="shared" si="4"/>
        <v>1372.0168863616782</v>
      </c>
      <c r="AD21" s="3">
        <v>0</v>
      </c>
      <c r="AE21" s="6">
        <v>0</v>
      </c>
    </row>
    <row r="22" spans="1:31">
      <c r="A22" s="15" t="s">
        <v>11</v>
      </c>
      <c r="B22" s="3">
        <v>0</v>
      </c>
      <c r="C22" s="5">
        <v>0</v>
      </c>
      <c r="D22" s="3">
        <v>0</v>
      </c>
      <c r="E22" s="5">
        <v>0</v>
      </c>
      <c r="F22" s="3">
        <v>0</v>
      </c>
      <c r="G22" s="5">
        <v>0</v>
      </c>
      <c r="H22" s="3">
        <v>0</v>
      </c>
      <c r="I22" s="5">
        <v>0</v>
      </c>
      <c r="J22" s="3">
        <v>0</v>
      </c>
      <c r="K22" s="11">
        <v>0</v>
      </c>
      <c r="L22" s="3">
        <v>0</v>
      </c>
      <c r="M22" s="11">
        <v>0</v>
      </c>
      <c r="N22" s="3">
        <v>0</v>
      </c>
      <c r="O22" s="11">
        <v>0</v>
      </c>
      <c r="P22" s="3">
        <v>0</v>
      </c>
      <c r="Q22" s="11">
        <v>0</v>
      </c>
      <c r="R22" s="3">
        <f>T23/L6</f>
        <v>148401.82648401827</v>
      </c>
      <c r="S22" s="5"/>
      <c r="T22" s="3">
        <f>R22*L6</f>
        <v>74200.913242009134</v>
      </c>
      <c r="U22" s="5"/>
      <c r="V22" s="3">
        <v>0</v>
      </c>
      <c r="W22" s="5">
        <v>0</v>
      </c>
      <c r="X22" s="3">
        <v>0</v>
      </c>
      <c r="Y22" s="11">
        <v>0</v>
      </c>
      <c r="Z22" s="3">
        <f>T22</f>
        <v>74200.913242009134</v>
      </c>
      <c r="AA22" s="5"/>
      <c r="AB22" s="3">
        <v>0</v>
      </c>
      <c r="AC22" s="11">
        <v>0</v>
      </c>
      <c r="AD22" s="3">
        <f>Z22</f>
        <v>74200.913242009134</v>
      </c>
      <c r="AE22" s="6"/>
    </row>
    <row r="23" spans="1:31">
      <c r="A23" s="15" t="s">
        <v>12</v>
      </c>
      <c r="B23" s="4">
        <v>0</v>
      </c>
      <c r="C23" s="2">
        <v>0</v>
      </c>
      <c r="D23" s="4">
        <v>0</v>
      </c>
      <c r="E23" s="2">
        <v>0</v>
      </c>
      <c r="F23" s="4">
        <v>0</v>
      </c>
      <c r="G23" s="2">
        <v>0</v>
      </c>
      <c r="H23" s="4">
        <v>0</v>
      </c>
      <c r="I23" s="2">
        <v>0</v>
      </c>
      <c r="J23" s="4">
        <v>0</v>
      </c>
      <c r="K23" s="12">
        <v>0</v>
      </c>
      <c r="L23" s="4">
        <v>0</v>
      </c>
      <c r="M23" s="2">
        <v>0</v>
      </c>
      <c r="N23" s="4">
        <v>0</v>
      </c>
      <c r="O23" s="2">
        <v>0</v>
      </c>
      <c r="P23" s="4">
        <v>0</v>
      </c>
      <c r="Q23" s="2">
        <v>0</v>
      </c>
      <c r="R23" s="4">
        <v>0</v>
      </c>
      <c r="S23" s="2">
        <v>0</v>
      </c>
      <c r="T23" s="4">
        <f>C6</f>
        <v>74200.913242009134</v>
      </c>
      <c r="U23" s="2"/>
      <c r="V23" s="4">
        <f>T23</f>
        <v>74200.913242009134</v>
      </c>
      <c r="W23" s="2"/>
      <c r="X23" s="4">
        <f>V23</f>
        <v>74200.913242009134</v>
      </c>
      <c r="Y23" s="2"/>
      <c r="Z23" s="4">
        <v>0</v>
      </c>
      <c r="AA23" s="2">
        <v>0</v>
      </c>
      <c r="AB23" s="4">
        <v>0</v>
      </c>
      <c r="AC23" s="2">
        <v>0</v>
      </c>
      <c r="AD23" s="4">
        <v>0</v>
      </c>
      <c r="AE23" s="7">
        <v>0</v>
      </c>
    </row>
    <row r="24" spans="1:31">
      <c r="A24" s="13" t="s">
        <v>40</v>
      </c>
      <c r="B24">
        <f>SUM(B16:B23)</f>
        <v>247336.3774733638</v>
      </c>
      <c r="D24">
        <f>SUM(D16:D23)</f>
        <v>43531.202435312029</v>
      </c>
      <c r="F24">
        <f>SUM(F16:F23)</f>
        <v>2968.0365296803657</v>
      </c>
      <c r="H24">
        <f>SUM(H16:H23)</f>
        <v>293835.61643835617</v>
      </c>
      <c r="J24">
        <f>SUM(J16:J23)</f>
        <v>4946.7275494672758</v>
      </c>
      <c r="L24">
        <f>SUM(L16:L23)</f>
        <v>92009.132420091322</v>
      </c>
      <c r="N24">
        <f>SUM(N16:N23)</f>
        <v>103881.27853881278</v>
      </c>
      <c r="P24">
        <f>SUM(P16:P23)</f>
        <v>494672.75494672754</v>
      </c>
      <c r="R24">
        <f>SUM(R16:R23)</f>
        <v>494672.75494672754</v>
      </c>
      <c r="T24">
        <f>SUM(T16:T23)</f>
        <v>494672.75494672748</v>
      </c>
      <c r="V24">
        <f>SUM(V16:V23)</f>
        <v>74200.913242009134</v>
      </c>
      <c r="X24">
        <f>SUM(X16:X23)</f>
        <v>74200.913242009134</v>
      </c>
      <c r="Z24" s="13">
        <f>SUM(Z16:Z23)</f>
        <v>420471.84170471836</v>
      </c>
      <c r="AB24">
        <f>SUM(AB16:AB23)</f>
        <v>346270.92846270924</v>
      </c>
      <c r="AD24">
        <f>SUM(AD16:AD23)</f>
        <v>74200.913242009134</v>
      </c>
    </row>
    <row r="27" spans="1:31">
      <c r="A27" s="19" t="s">
        <v>41</v>
      </c>
      <c r="B27" s="20"/>
      <c r="C27" s="21" t="s">
        <v>42</v>
      </c>
    </row>
    <row r="28" spans="1:31">
      <c r="A28" s="22" t="s">
        <v>45</v>
      </c>
      <c r="B28" s="22"/>
      <c r="C28" s="23">
        <f>B24+D24+F24+J24+L24+N24</f>
        <v>494672.75494672754</v>
      </c>
    </row>
    <row r="29" spans="1:31" ht="15.75" thickBot="1">
      <c r="A29" s="24" t="s">
        <v>46</v>
      </c>
      <c r="B29" s="24"/>
      <c r="C29" s="25">
        <f>AD24+AB24+X24</f>
        <v>494672.75494672748</v>
      </c>
    </row>
    <row r="30" spans="1:31">
      <c r="A30" s="26" t="s">
        <v>43</v>
      </c>
      <c r="B30" s="20"/>
      <c r="C30" s="27">
        <f>C28-C29</f>
        <v>0</v>
      </c>
    </row>
    <row r="31" spans="1:31">
      <c r="A31" s="26" t="s">
        <v>44</v>
      </c>
      <c r="B31" s="20"/>
      <c r="C31" s="28">
        <f>C30%</f>
        <v>0</v>
      </c>
    </row>
    <row r="33" spans="1:20">
      <c r="A33" s="29" t="s">
        <v>60</v>
      </c>
      <c r="B33" s="29" t="s">
        <v>61</v>
      </c>
      <c r="E33" s="30" t="s">
        <v>47</v>
      </c>
      <c r="F33" s="31"/>
      <c r="G33" s="16"/>
      <c r="H33" s="16"/>
      <c r="I33" s="16"/>
      <c r="J33" s="16"/>
      <c r="K33" s="16"/>
      <c r="L33" s="16"/>
      <c r="M33" s="16"/>
      <c r="N33" s="31" t="s">
        <v>68</v>
      </c>
      <c r="O33" s="16"/>
      <c r="P33" s="16"/>
      <c r="Q33" s="16"/>
      <c r="R33" s="16"/>
      <c r="S33" s="16"/>
      <c r="T33" s="17"/>
    </row>
    <row r="34" spans="1:20">
      <c r="A34" s="4" t="s">
        <v>6</v>
      </c>
      <c r="B34">
        <v>1</v>
      </c>
      <c r="E34" s="3" t="s">
        <v>48</v>
      </c>
      <c r="F34" s="5"/>
      <c r="G34" s="5"/>
      <c r="H34" s="5"/>
      <c r="I34" s="5"/>
      <c r="J34" s="5"/>
      <c r="K34" s="5"/>
      <c r="L34" s="5"/>
      <c r="M34" s="5"/>
      <c r="N34" s="5" t="s">
        <v>63</v>
      </c>
      <c r="O34" s="5"/>
      <c r="P34" s="5"/>
      <c r="Q34" s="5"/>
      <c r="R34" s="5"/>
      <c r="S34" s="5"/>
      <c r="T34" s="6"/>
    </row>
    <row r="35" spans="1:20">
      <c r="A35" s="15" t="s">
        <v>21</v>
      </c>
      <c r="B35">
        <v>2</v>
      </c>
      <c r="E35" s="3" t="s">
        <v>49</v>
      </c>
      <c r="F35" s="5"/>
      <c r="G35" s="5"/>
      <c r="H35" s="5"/>
      <c r="I35" s="5"/>
      <c r="J35" s="5"/>
      <c r="K35" s="5"/>
      <c r="L35" s="5"/>
      <c r="M35" s="5"/>
      <c r="N35" s="5" t="s">
        <v>64</v>
      </c>
      <c r="O35" s="5"/>
      <c r="P35" s="5"/>
      <c r="Q35" s="5"/>
      <c r="R35" s="5"/>
      <c r="S35" s="5"/>
      <c r="T35" s="6"/>
    </row>
    <row r="36" spans="1:20">
      <c r="A36" s="15" t="s">
        <v>7</v>
      </c>
      <c r="B36">
        <v>3</v>
      </c>
      <c r="E36" s="3" t="s">
        <v>50</v>
      </c>
      <c r="F36" s="5"/>
      <c r="G36" s="5"/>
      <c r="H36" s="5"/>
      <c r="I36" s="5"/>
      <c r="J36" s="5"/>
      <c r="K36" s="5"/>
      <c r="L36" s="5"/>
      <c r="M36" s="5"/>
      <c r="N36" s="5">
        <f>1/100*C28</f>
        <v>4946.7275494672758</v>
      </c>
      <c r="O36" s="5"/>
      <c r="P36" s="5"/>
      <c r="Q36" s="5"/>
      <c r="R36" s="5"/>
      <c r="S36" s="5"/>
      <c r="T36" s="6"/>
    </row>
    <row r="37" spans="1:20">
      <c r="A37" s="15" t="s">
        <v>8</v>
      </c>
      <c r="B37">
        <v>4</v>
      </c>
      <c r="E37" s="3" t="s">
        <v>51</v>
      </c>
      <c r="F37" s="5"/>
      <c r="G37" s="5"/>
      <c r="H37" s="5"/>
      <c r="I37" s="5"/>
      <c r="J37" s="5"/>
      <c r="K37" s="5"/>
      <c r="L37" s="5"/>
      <c r="M37" s="5"/>
      <c r="N37" s="5">
        <f>6/1000*C28</f>
        <v>2968.0365296803652</v>
      </c>
      <c r="O37" s="5"/>
      <c r="P37" s="5"/>
      <c r="Q37" s="5"/>
      <c r="R37" s="5"/>
      <c r="S37" s="5"/>
      <c r="T37" s="6"/>
    </row>
    <row r="38" spans="1:20">
      <c r="A38" s="15" t="s">
        <v>9</v>
      </c>
      <c r="B38">
        <v>5</v>
      </c>
      <c r="E38" s="3" t="s">
        <v>52</v>
      </c>
      <c r="F38" s="5"/>
      <c r="G38" s="5"/>
      <c r="H38" s="5"/>
      <c r="I38" s="5"/>
      <c r="J38" s="5"/>
      <c r="K38" s="5"/>
      <c r="L38" s="5"/>
      <c r="M38" s="5"/>
      <c r="N38" s="5" t="s">
        <v>66</v>
      </c>
      <c r="O38" s="5"/>
      <c r="P38" s="5"/>
      <c r="Q38" s="5"/>
      <c r="R38" s="5"/>
      <c r="S38" s="5"/>
      <c r="T38" s="6"/>
    </row>
    <row r="39" spans="1:20">
      <c r="A39" s="15" t="s">
        <v>10</v>
      </c>
      <c r="B39">
        <v>6</v>
      </c>
      <c r="E39" s="3" t="s">
        <v>53</v>
      </c>
      <c r="F39" s="5"/>
      <c r="G39" s="5"/>
      <c r="H39" s="5"/>
      <c r="I39" s="5"/>
      <c r="J39" s="5"/>
      <c r="K39" s="5"/>
      <c r="L39" s="5"/>
      <c r="M39" s="5"/>
      <c r="N39" s="5" t="s">
        <v>65</v>
      </c>
      <c r="O39" s="5"/>
      <c r="P39" s="5"/>
      <c r="Q39" s="5"/>
      <c r="R39" s="5"/>
      <c r="S39" s="5"/>
      <c r="T39" s="6"/>
    </row>
    <row r="40" spans="1:20">
      <c r="A40" s="15" t="s">
        <v>11</v>
      </c>
      <c r="B40">
        <v>7</v>
      </c>
      <c r="E40" s="3" t="s">
        <v>54</v>
      </c>
      <c r="F40" s="5"/>
      <c r="G40" s="5"/>
      <c r="H40" s="5"/>
      <c r="I40" s="5"/>
      <c r="J40" s="5"/>
      <c r="K40" s="5"/>
      <c r="L40" s="5"/>
      <c r="M40" s="5"/>
      <c r="N40" s="5" t="s">
        <v>67</v>
      </c>
      <c r="O40" s="5"/>
      <c r="P40" s="5"/>
      <c r="Q40" s="5"/>
      <c r="R40" s="5"/>
      <c r="S40" s="5"/>
      <c r="T40" s="6"/>
    </row>
    <row r="41" spans="1:20">
      <c r="A41" s="15" t="s">
        <v>12</v>
      </c>
      <c r="B41">
        <v>8</v>
      </c>
      <c r="E41" s="3" t="s">
        <v>55</v>
      </c>
      <c r="F41" s="5"/>
      <c r="G41" s="5"/>
      <c r="H41" s="5"/>
      <c r="I41" s="5"/>
      <c r="J41" s="5"/>
      <c r="K41" s="5"/>
      <c r="L41" s="5"/>
      <c r="M41" s="5"/>
      <c r="N41" s="5" t="s">
        <v>62</v>
      </c>
      <c r="O41" s="5"/>
      <c r="P41" s="5"/>
      <c r="Q41" s="5"/>
      <c r="R41" s="5"/>
      <c r="S41" s="5"/>
      <c r="T41" s="6"/>
    </row>
    <row r="42" spans="1:20">
      <c r="E42" s="3" t="s">
        <v>56</v>
      </c>
      <c r="F42" s="5"/>
      <c r="G42" s="5"/>
      <c r="H42" s="5"/>
      <c r="I42" s="5"/>
      <c r="J42" s="5"/>
      <c r="K42" s="5"/>
      <c r="L42" s="5"/>
      <c r="M42" s="5"/>
      <c r="N42" s="5">
        <f>50/100*C28</f>
        <v>247336.37747336377</v>
      </c>
      <c r="O42" s="5"/>
      <c r="P42" s="5"/>
      <c r="Q42" s="5"/>
      <c r="R42" s="5"/>
      <c r="S42" s="5"/>
      <c r="T42" s="6"/>
    </row>
    <row r="43" spans="1:20">
      <c r="E43" s="3" t="s">
        <v>57</v>
      </c>
      <c r="F43" s="5"/>
      <c r="G43" s="5"/>
      <c r="H43" s="5"/>
      <c r="I43" s="5"/>
      <c r="J43" s="5"/>
      <c r="K43" s="5"/>
      <c r="L43" s="5"/>
      <c r="M43" s="5"/>
      <c r="N43" s="5">
        <f>88/1000*C28</f>
        <v>43531.202435312021</v>
      </c>
      <c r="O43" s="5"/>
      <c r="P43" s="5"/>
      <c r="Q43" s="5"/>
      <c r="R43" s="5"/>
      <c r="S43" s="5"/>
      <c r="T43" s="6"/>
    </row>
    <row r="44" spans="1:20">
      <c r="E44" s="3" t="s">
        <v>58</v>
      </c>
      <c r="F44" s="5"/>
      <c r="G44" s="5"/>
      <c r="H44" s="5"/>
      <c r="I44" s="5"/>
      <c r="J44" s="5"/>
      <c r="K44" s="5"/>
      <c r="L44" s="5"/>
      <c r="M44" s="5"/>
      <c r="N44" s="5">
        <f>186/1000*C28</f>
        <v>92009.132420091322</v>
      </c>
      <c r="O44" s="5"/>
      <c r="P44" s="5"/>
      <c r="Q44" s="5"/>
      <c r="R44" s="5"/>
      <c r="S44" s="5"/>
      <c r="T44" s="6"/>
    </row>
    <row r="45" spans="1:20">
      <c r="E45" s="4" t="s">
        <v>59</v>
      </c>
      <c r="F45" s="2"/>
      <c r="G45" s="2"/>
      <c r="H45" s="2"/>
      <c r="I45" s="2"/>
      <c r="J45" s="2"/>
      <c r="K45" s="2"/>
      <c r="L45" s="2"/>
      <c r="M45" s="2"/>
      <c r="N45" s="2">
        <f>21/100*C28</f>
        <v>103881.27853881278</v>
      </c>
      <c r="O45" s="2"/>
      <c r="P45" s="2"/>
      <c r="Q45" s="2"/>
      <c r="R45" s="2"/>
      <c r="S45" s="2"/>
      <c r="T45" s="7"/>
    </row>
  </sheetData>
  <pageMargins left="0.511811024" right="0.511811024" top="0.78740157499999996" bottom="0.78740157499999996" header="0.31496062000000002" footer="0.3149606200000000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 Haddad</dc:creator>
  <cp:lastModifiedBy>m183823</cp:lastModifiedBy>
  <dcterms:created xsi:type="dcterms:W3CDTF">2016-05-21T14:55:34Z</dcterms:created>
  <dcterms:modified xsi:type="dcterms:W3CDTF">2016-06-06T20:03:37Z</dcterms:modified>
</cp:coreProperties>
</file>